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8920" windowHeight="15840"/>
  </bookViews>
  <sheets>
    <sheet name="Hoja1" sheetId="1" r:id="rId1"/>
  </sheets>
  <calcPr calcId="114210" iterateDelta="1E-4"/>
</workbook>
</file>

<file path=xl/calcChain.xml><?xml version="1.0" encoding="utf-8"?>
<calcChain xmlns="http://schemas.openxmlformats.org/spreadsheetml/2006/main">
  <c r="Q16" i="1"/>
  <c r="C16"/>
  <c r="Q18"/>
  <c r="Q19"/>
  <c r="Q24"/>
  <c r="Q23"/>
  <c r="Q22"/>
  <c r="P22"/>
  <c r="P24"/>
  <c r="P23"/>
  <c r="P16"/>
  <c r="P18"/>
  <c r="P19"/>
  <c r="O22"/>
  <c r="O23"/>
  <c r="O24"/>
  <c r="O26"/>
  <c r="N8"/>
  <c r="N22"/>
  <c r="N23"/>
  <c r="N24"/>
  <c r="N26"/>
  <c r="C22"/>
  <c r="C23"/>
  <c r="C24"/>
  <c r="C26"/>
  <c r="N28"/>
  <c r="N29"/>
  <c r="O16"/>
  <c r="O18"/>
  <c r="O19"/>
  <c r="M22"/>
  <c r="M23"/>
  <c r="M24"/>
  <c r="M16"/>
  <c r="K22"/>
  <c r="L22"/>
  <c r="L23"/>
  <c r="L24"/>
  <c r="L26"/>
  <c r="L28"/>
  <c r="L29"/>
  <c r="L16"/>
  <c r="K9"/>
  <c r="K16"/>
  <c r="K18"/>
  <c r="K19"/>
  <c r="K23"/>
  <c r="K24"/>
  <c r="K26"/>
  <c r="K28"/>
  <c r="K29"/>
  <c r="L18"/>
  <c r="L19"/>
  <c r="J16"/>
  <c r="I16"/>
  <c r="I18"/>
  <c r="I19"/>
  <c r="H16"/>
  <c r="H18"/>
  <c r="H19"/>
  <c r="G16"/>
  <c r="G22"/>
  <c r="G23"/>
  <c r="G24"/>
  <c r="G26"/>
  <c r="G28"/>
  <c r="G29"/>
  <c r="H22"/>
  <c r="H23"/>
  <c r="H24"/>
  <c r="H26"/>
  <c r="H28"/>
  <c r="H29"/>
  <c r="I22"/>
  <c r="I23"/>
  <c r="I24"/>
  <c r="I26"/>
  <c r="I28"/>
  <c r="I29"/>
  <c r="J22"/>
  <c r="J23"/>
  <c r="J24"/>
  <c r="D23"/>
  <c r="D24"/>
  <c r="D22"/>
  <c r="D26"/>
  <c r="E22"/>
  <c r="E23"/>
  <c r="E24"/>
  <c r="E26"/>
  <c r="F22"/>
  <c r="F23"/>
  <c r="F24"/>
  <c r="F26"/>
  <c r="F16"/>
  <c r="D16"/>
  <c r="E16"/>
  <c r="J18"/>
  <c r="J19"/>
  <c r="J26"/>
  <c r="J28"/>
  <c r="J29"/>
  <c r="M26"/>
  <c r="M28"/>
  <c r="M29"/>
  <c r="Q26"/>
  <c r="Q28"/>
  <c r="Q29"/>
  <c r="P26"/>
  <c r="P28"/>
  <c r="P29"/>
  <c r="O28"/>
  <c r="O29"/>
  <c r="N16"/>
  <c r="N18"/>
  <c r="N19"/>
  <c r="G18"/>
  <c r="G19"/>
  <c r="M18"/>
  <c r="M19"/>
</calcChain>
</file>

<file path=xl/sharedStrings.xml><?xml version="1.0" encoding="utf-8"?>
<sst xmlns="http://schemas.openxmlformats.org/spreadsheetml/2006/main" count="29" uniqueCount="25">
  <si>
    <t>Ajuntament</t>
  </si>
  <si>
    <t>Egarvia</t>
  </si>
  <si>
    <t>Vapor</t>
  </si>
  <si>
    <t>Total</t>
  </si>
  <si>
    <t>Habitatge</t>
  </si>
  <si>
    <t>Reducció total</t>
  </si>
  <si>
    <t>Reducció promig</t>
  </si>
  <si>
    <t>Consolidable (sotmés a tutela)</t>
  </si>
  <si>
    <t>Previsió</t>
  </si>
  <si>
    <t>Imports en milers d'€</t>
  </si>
  <si>
    <t>EVOLUCIÓ DEL DEUTE  AJUNTAMENT I SOCIETATS MUNICIPALS</t>
  </si>
  <si>
    <t>Font: Serveis Econòmics</t>
  </si>
  <si>
    <t>Ajuntament (2)</t>
  </si>
  <si>
    <t>Rati endeutament (1)</t>
  </si>
  <si>
    <t>(3) A 31/12/23 es dissol Patrimoni Municipal SL i el seu deute s'integra al de l'Ajuntament</t>
  </si>
  <si>
    <t>Patrimoni (3)</t>
  </si>
  <si>
    <t xml:space="preserve">Patrimoni </t>
  </si>
  <si>
    <t>Taigua (5)</t>
  </si>
  <si>
    <t>Funerària (4)</t>
  </si>
  <si>
    <t>(4) A 20/09/24 Funerària ha cancel·lat el crèdit anticipadament</t>
  </si>
  <si>
    <t>(5) A 22/07/24 Taigua ha contractat un crèdit</t>
  </si>
  <si>
    <t xml:space="preserve">(2) Els anys  2020 a 2024 computa l'aval concedit per l'Ajuntament sobre un crèdit d'Egarvia.                               </t>
  </si>
  <si>
    <r>
      <rPr>
        <sz val="10"/>
        <rFont val="Arial"/>
        <family val="2"/>
      </rPr>
      <t xml:space="preserve">(1) Fins 2015 no va computar a efectes de rati el deute d'Habitatge. 
 Es calcula sobre els ingressos consolidats cap.1 a 5 de la liquidació de l'exercici anterior. Darrera dada 2025 : 292.672.488,57 €. </t>
    </r>
  </si>
  <si>
    <t>Data actualització: Abril 2026</t>
  </si>
  <si>
    <t>Propera actualització: Abril 2027</t>
  </si>
</sst>
</file>

<file path=xl/styles.xml><?xml version="1.0" encoding="utf-8"?>
<styleSheet xmlns="http://schemas.openxmlformats.org/spreadsheetml/2006/main">
  <numFmts count="1">
    <numFmt numFmtId="164" formatCode="dd\-mm\-yy;@"/>
  </numFmts>
  <fonts count="10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2"/>
      <color indexed="60"/>
      <name val="Calibri"/>
      <family val="2"/>
    </font>
    <font>
      <i/>
      <sz val="12"/>
      <name val="Calibri"/>
      <family val="2"/>
    </font>
    <font>
      <sz val="12"/>
      <color indexed="1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1" xfId="0" applyNumberFormat="1" applyFont="1" applyBorder="1"/>
    <xf numFmtId="4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/>
    <xf numFmtId="10" fontId="3" fillId="0" borderId="0" xfId="0" applyNumberFormat="1" applyFont="1"/>
    <xf numFmtId="164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4" fontId="4" fillId="3" borderId="2" xfId="0" applyNumberFormat="1" applyFont="1" applyFill="1" applyBorder="1"/>
    <xf numFmtId="0" fontId="4" fillId="3" borderId="1" xfId="0" applyFont="1" applyFill="1" applyBorder="1"/>
    <xf numFmtId="4" fontId="4" fillId="0" borderId="0" xfId="0" applyNumberFormat="1" applyFont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3" borderId="5" xfId="0" applyNumberFormat="1" applyFont="1" applyFill="1" applyBorder="1"/>
    <xf numFmtId="4" fontId="4" fillId="3" borderId="6" xfId="0" applyNumberFormat="1" applyFont="1" applyFill="1" applyBorder="1"/>
    <xf numFmtId="4" fontId="4" fillId="3" borderId="7" xfId="0" applyNumberFormat="1" applyFont="1" applyFill="1" applyBorder="1"/>
    <xf numFmtId="4" fontId="4" fillId="3" borderId="8" xfId="0" applyNumberFormat="1" applyFont="1" applyFill="1" applyBorder="1"/>
    <xf numFmtId="4" fontId="4" fillId="0" borderId="3" xfId="0" applyNumberFormat="1" applyFont="1" applyBorder="1"/>
    <xf numFmtId="10" fontId="4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9" xfId="0" applyFont="1" applyBorder="1"/>
    <xf numFmtId="0" fontId="7" fillId="0" borderId="0" xfId="0" applyFont="1"/>
    <xf numFmtId="0" fontId="8" fillId="0" borderId="0" xfId="0" applyFont="1"/>
    <xf numFmtId="4" fontId="3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quotePrefix="1" applyFont="1"/>
    <xf numFmtId="10" fontId="4" fillId="4" borderId="1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5" fillId="0" borderId="10" xfId="0" applyFont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4" fontId="3" fillId="0" borderId="0" xfId="0" applyNumberFormat="1" applyFont="1" applyAlignment="1">
      <alignment horizontal="right"/>
    </xf>
    <xf numFmtId="4" fontId="3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2</xdr:col>
      <xdr:colOff>266700</xdr:colOff>
      <xdr:row>2</xdr:row>
      <xdr:rowOff>114300</xdr:rowOff>
    </xdr:to>
    <xdr:pic>
      <xdr:nvPicPr>
        <xdr:cNvPr id="1025" name="Picture 2" descr="Ajt_verme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152400"/>
          <a:ext cx="1895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752475</xdr:colOff>
      <xdr:row>0</xdr:row>
      <xdr:rowOff>123825</xdr:rowOff>
    </xdr:from>
    <xdr:to>
      <xdr:col>8</xdr:col>
      <xdr:colOff>742950</xdr:colOff>
      <xdr:row>3</xdr:row>
      <xdr:rowOff>47625</xdr:rowOff>
    </xdr:to>
    <xdr:pic>
      <xdr:nvPicPr>
        <xdr:cNvPr id="1026" name="Picture 2" descr="LOGO_ Transparenci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23825"/>
          <a:ext cx="16668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R40"/>
  <sheetViews>
    <sheetView showGridLines="0" tabSelected="1" zoomScaleNormal="118" zoomScaleSheetLayoutView="115" workbookViewId="0">
      <selection activeCell="H16" sqref="H16"/>
    </sheetView>
  </sheetViews>
  <sheetFormatPr baseColWidth="10" defaultRowHeight="15.75"/>
  <cols>
    <col min="1" max="1" width="2.7109375" style="2" customWidth="1"/>
    <col min="2" max="2" width="22.5703125" style="2" customWidth="1"/>
    <col min="3" max="4" width="13.7109375" style="2" customWidth="1"/>
    <col min="5" max="5" width="15.140625" style="2" customWidth="1"/>
    <col min="6" max="6" width="14.28515625" style="2" customWidth="1"/>
    <col min="7" max="7" width="13.85546875" style="2" customWidth="1"/>
    <col min="8" max="9" width="11.28515625" style="2" bestFit="1" customWidth="1"/>
    <col min="10" max="11" width="12.85546875" style="2" customWidth="1"/>
    <col min="12" max="12" width="13.140625" style="2" customWidth="1"/>
    <col min="13" max="17" width="11.85546875" style="2" customWidth="1"/>
    <col min="18" max="16384" width="11.42578125" style="2"/>
  </cols>
  <sheetData>
    <row r="5" spans="2:18" ht="21">
      <c r="B5" s="31" t="s">
        <v>10</v>
      </c>
      <c r="C5" s="31"/>
      <c r="D5" s="31"/>
      <c r="E5" s="31"/>
      <c r="F5" s="31"/>
      <c r="G5" s="31"/>
      <c r="H5" s="31"/>
      <c r="I5" s="31"/>
    </row>
    <row r="6" spans="2:18">
      <c r="C6" s="5"/>
      <c r="D6" s="5"/>
      <c r="E6" s="5"/>
      <c r="F6" s="5"/>
      <c r="G6" s="6"/>
      <c r="H6" s="22"/>
      <c r="I6" s="22"/>
      <c r="J6" s="22"/>
      <c r="M6" s="22"/>
      <c r="N6" s="22"/>
      <c r="O6" s="22"/>
      <c r="P6" s="22"/>
      <c r="Q6" s="22" t="s">
        <v>8</v>
      </c>
    </row>
    <row r="7" spans="2:18">
      <c r="C7" s="9">
        <v>41274</v>
      </c>
      <c r="D7" s="9">
        <v>41639</v>
      </c>
      <c r="E7" s="9">
        <v>42004</v>
      </c>
      <c r="F7" s="9">
        <v>42369</v>
      </c>
      <c r="G7" s="9">
        <v>42735</v>
      </c>
      <c r="H7" s="9">
        <v>43100</v>
      </c>
      <c r="I7" s="9">
        <v>43465</v>
      </c>
      <c r="J7" s="9">
        <v>43830</v>
      </c>
      <c r="K7" s="9">
        <v>44196</v>
      </c>
      <c r="L7" s="9">
        <v>44561</v>
      </c>
      <c r="M7" s="9">
        <v>44926</v>
      </c>
      <c r="N7" s="9">
        <v>45291</v>
      </c>
      <c r="O7" s="9">
        <v>45657</v>
      </c>
      <c r="P7" s="9">
        <v>46022</v>
      </c>
      <c r="Q7" s="9">
        <v>46387</v>
      </c>
    </row>
    <row r="8" spans="2:18">
      <c r="B8" s="12" t="s">
        <v>0</v>
      </c>
      <c r="C8" s="3">
        <v>118311.54</v>
      </c>
      <c r="D8" s="3">
        <v>106646.31</v>
      </c>
      <c r="E8" s="3">
        <v>94708.29</v>
      </c>
      <c r="F8" s="3">
        <v>85066.32</v>
      </c>
      <c r="G8" s="7">
        <v>74927.37</v>
      </c>
      <c r="H8" s="3">
        <v>71281.11</v>
      </c>
      <c r="I8" s="3">
        <v>68298.69</v>
      </c>
      <c r="J8" s="3">
        <v>64983.43</v>
      </c>
      <c r="K8" s="3">
        <v>63066.57</v>
      </c>
      <c r="L8" s="3">
        <v>65957.206000000006</v>
      </c>
      <c r="M8" s="3">
        <v>70097.42</v>
      </c>
      <c r="N8" s="3">
        <f>69035.75</f>
        <v>69035.75</v>
      </c>
      <c r="O8" s="3">
        <v>82590.759999999995</v>
      </c>
      <c r="P8" s="3">
        <v>78378.48</v>
      </c>
      <c r="Q8" s="3">
        <v>75387.48</v>
      </c>
    </row>
    <row r="9" spans="2:18">
      <c r="B9" s="12" t="s">
        <v>15</v>
      </c>
      <c r="C9" s="3">
        <v>23938.89</v>
      </c>
      <c r="D9" s="3">
        <v>22909.26</v>
      </c>
      <c r="E9" s="3">
        <v>21879.63</v>
      </c>
      <c r="F9" s="3">
        <v>20850</v>
      </c>
      <c r="G9" s="3">
        <v>19820.37</v>
      </c>
      <c r="H9" s="3">
        <v>18790.740000000002</v>
      </c>
      <c r="I9" s="3">
        <v>17761.11</v>
      </c>
      <c r="J9" s="3">
        <v>16731.48</v>
      </c>
      <c r="K9" s="3">
        <f>+J9-1029.63</f>
        <v>15701.849999999999</v>
      </c>
      <c r="L9" s="3">
        <v>14672.22</v>
      </c>
      <c r="M9" s="7">
        <v>13642.592500000001</v>
      </c>
      <c r="N9" s="7">
        <v>12612.962869999999</v>
      </c>
      <c r="O9" s="7">
        <v>0</v>
      </c>
      <c r="P9" s="7">
        <v>0</v>
      </c>
      <c r="Q9" s="7">
        <v>0</v>
      </c>
    </row>
    <row r="10" spans="2:18">
      <c r="B10" s="12" t="s">
        <v>1</v>
      </c>
      <c r="C10" s="3">
        <v>12864.95</v>
      </c>
      <c r="D10" s="3">
        <v>12135.54</v>
      </c>
      <c r="E10" s="3">
        <v>11254.67</v>
      </c>
      <c r="F10" s="3">
        <v>10420</v>
      </c>
      <c r="G10" s="3">
        <v>9566.39</v>
      </c>
      <c r="H10" s="3">
        <v>8702.94</v>
      </c>
      <c r="I10" s="3">
        <v>7833.87</v>
      </c>
      <c r="J10" s="3">
        <v>6962.91</v>
      </c>
      <c r="K10" s="3">
        <v>7438.95</v>
      </c>
      <c r="L10" s="3">
        <v>6289.73369</v>
      </c>
      <c r="M10" s="7">
        <v>5142.5912600000001</v>
      </c>
      <c r="N10" s="3">
        <v>4036.14</v>
      </c>
      <c r="O10" s="7">
        <v>2922.13</v>
      </c>
      <c r="P10" s="7">
        <v>1763.08</v>
      </c>
      <c r="Q10" s="7">
        <v>1001.56</v>
      </c>
    </row>
    <row r="11" spans="2:18">
      <c r="B11" s="12" t="s">
        <v>18</v>
      </c>
      <c r="C11" s="3">
        <v>7037.01</v>
      </c>
      <c r="D11" s="3">
        <v>6296.25</v>
      </c>
      <c r="E11" s="3">
        <v>5595.68</v>
      </c>
      <c r="F11" s="3">
        <v>4925.32</v>
      </c>
      <c r="G11" s="3">
        <v>4386.67</v>
      </c>
      <c r="H11" s="3">
        <v>3845.96</v>
      </c>
      <c r="I11" s="3">
        <v>3302.36</v>
      </c>
      <c r="J11" s="3">
        <v>2756.55</v>
      </c>
      <c r="K11" s="3">
        <v>2208.14</v>
      </c>
      <c r="L11" s="3">
        <v>1657.23936</v>
      </c>
      <c r="M11" s="7">
        <v>1197.3891100000001</v>
      </c>
      <c r="N11" s="7">
        <v>644.74699999999996</v>
      </c>
      <c r="O11" s="7">
        <v>0</v>
      </c>
      <c r="P11" s="7">
        <v>0</v>
      </c>
      <c r="Q11" s="7">
        <v>0</v>
      </c>
    </row>
    <row r="12" spans="2:18">
      <c r="B12" s="12" t="s">
        <v>2</v>
      </c>
      <c r="C12" s="3">
        <v>586.66</v>
      </c>
      <c r="D12" s="3">
        <v>117.79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2:18">
      <c r="B13" s="12" t="s">
        <v>4</v>
      </c>
      <c r="C13" s="3">
        <v>84975.67</v>
      </c>
      <c r="D13" s="3">
        <v>83215.8</v>
      </c>
      <c r="E13" s="3">
        <v>78360.509999999995</v>
      </c>
      <c r="F13" s="3">
        <v>70375.81</v>
      </c>
      <c r="G13" s="3">
        <v>60993.55</v>
      </c>
      <c r="H13" s="3">
        <v>57623.18</v>
      </c>
      <c r="I13" s="3">
        <v>50724.88</v>
      </c>
      <c r="J13" s="3">
        <v>46564.800000000003</v>
      </c>
      <c r="K13" s="3">
        <v>44031.78</v>
      </c>
      <c r="L13" s="3">
        <v>41100.542430000001</v>
      </c>
      <c r="M13" s="7">
        <v>38491.18275</v>
      </c>
      <c r="N13" s="3">
        <v>35700.870000000003</v>
      </c>
      <c r="O13" s="7">
        <v>33857.75</v>
      </c>
      <c r="P13" s="7">
        <v>32164.79</v>
      </c>
      <c r="Q13" s="7">
        <v>30403.71</v>
      </c>
      <c r="R13" s="4"/>
    </row>
    <row r="14" spans="2:18">
      <c r="B14" s="12" t="s">
        <v>17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7"/>
      <c r="N14" s="3"/>
      <c r="O14" s="26">
        <v>3000</v>
      </c>
      <c r="P14" s="27">
        <v>6200</v>
      </c>
      <c r="Q14" s="27">
        <v>5511.11</v>
      </c>
      <c r="R14" s="4"/>
    </row>
    <row r="15" spans="2:18" ht="16.5" thickBot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8" ht="16.5" thickBot="1">
      <c r="B16" s="10" t="s">
        <v>3</v>
      </c>
      <c r="C16" s="11">
        <f t="shared" ref="C16:H16" si="0">SUM(C8:C15)</f>
        <v>247714.72000000003</v>
      </c>
      <c r="D16" s="11">
        <f t="shared" si="0"/>
        <v>231320.95</v>
      </c>
      <c r="E16" s="11">
        <f t="shared" si="0"/>
        <v>211798.77999999997</v>
      </c>
      <c r="F16" s="11">
        <f t="shared" si="0"/>
        <v>191637.45</v>
      </c>
      <c r="G16" s="11">
        <f t="shared" si="0"/>
        <v>169694.34999999998</v>
      </c>
      <c r="H16" s="11">
        <f t="shared" si="0"/>
        <v>160243.93000000002</v>
      </c>
      <c r="I16" s="11">
        <f t="shared" ref="I16:N16" si="1">SUM(I8:I15)</f>
        <v>147920.91</v>
      </c>
      <c r="J16" s="11">
        <f t="shared" si="1"/>
        <v>137999.17000000001</v>
      </c>
      <c r="K16" s="11">
        <f t="shared" si="1"/>
        <v>132447.28999999998</v>
      </c>
      <c r="L16" s="11">
        <f t="shared" si="1"/>
        <v>129676.94148000001</v>
      </c>
      <c r="M16" s="11">
        <f t="shared" si="1"/>
        <v>128571.17561999999</v>
      </c>
      <c r="N16" s="11">
        <f t="shared" si="1"/>
        <v>122030.46987</v>
      </c>
      <c r="O16" s="11">
        <f>SUM(O8:O15)</f>
        <v>122370.64</v>
      </c>
      <c r="P16" s="11">
        <f>SUM(P8:P15)</f>
        <v>118506.35</v>
      </c>
      <c r="Q16" s="11">
        <f>SUM(Q8:Q15)</f>
        <v>112303.86</v>
      </c>
    </row>
    <row r="17" spans="2:17">
      <c r="B17" s="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2:17">
      <c r="D18" s="4"/>
      <c r="E18" s="33" t="s">
        <v>5</v>
      </c>
      <c r="F18" s="34"/>
      <c r="G18" s="3">
        <f t="shared" ref="G18:L18" si="2">+G16-$C$16</f>
        <v>-78020.370000000054</v>
      </c>
      <c r="H18" s="3">
        <f t="shared" si="2"/>
        <v>-87470.790000000008</v>
      </c>
      <c r="I18" s="3">
        <f t="shared" si="2"/>
        <v>-99793.810000000027</v>
      </c>
      <c r="J18" s="3">
        <f t="shared" si="2"/>
        <v>-109715.55000000002</v>
      </c>
      <c r="K18" s="3">
        <f t="shared" si="2"/>
        <v>-115267.43000000005</v>
      </c>
      <c r="L18" s="3">
        <f t="shared" si="2"/>
        <v>-118037.77852000002</v>
      </c>
      <c r="M18" s="3">
        <f>+M16-$C$16</f>
        <v>-119143.54438000004</v>
      </c>
      <c r="N18" s="3">
        <f>+N16-$C$16</f>
        <v>-125684.25013000003</v>
      </c>
      <c r="O18" s="3">
        <f>+O16-$C$16</f>
        <v>-125344.08000000003</v>
      </c>
      <c r="P18" s="3">
        <f>+P16-$C$16</f>
        <v>-129208.37000000002</v>
      </c>
      <c r="Q18" s="3">
        <f>+Q16-$C$16</f>
        <v>-135410.86000000004</v>
      </c>
    </row>
    <row r="19" spans="2:17">
      <c r="D19" s="4"/>
      <c r="E19" s="33" t="s">
        <v>6</v>
      </c>
      <c r="F19" s="34"/>
      <c r="G19" s="3">
        <f>+G18/5</f>
        <v>-15604.074000000011</v>
      </c>
      <c r="H19" s="3">
        <f>+H18/6</f>
        <v>-14578.465000000002</v>
      </c>
      <c r="I19" s="3">
        <f>+I18/7</f>
        <v>-14256.258571428576</v>
      </c>
      <c r="J19" s="3">
        <f>+J18/8</f>
        <v>-13714.443750000002</v>
      </c>
      <c r="K19" s="3">
        <f>+K18/9</f>
        <v>-12807.492222222229</v>
      </c>
      <c r="L19" s="3">
        <f>+L18/10</f>
        <v>-11803.777852000003</v>
      </c>
      <c r="M19" s="3">
        <f>+M18/11</f>
        <v>-10831.23130727273</v>
      </c>
      <c r="N19" s="3">
        <f>+N18/12</f>
        <v>-10473.687510833335</v>
      </c>
      <c r="O19" s="3">
        <f>+O18/13</f>
        <v>-9641.8523076923102</v>
      </c>
      <c r="P19" s="3">
        <f>+P18/13</f>
        <v>-9939.1053846153864</v>
      </c>
      <c r="Q19" s="3">
        <f>+Q18/13</f>
        <v>-10416.220000000003</v>
      </c>
    </row>
    <row r="20" spans="2:17">
      <c r="D20" s="4"/>
      <c r="E20" s="4"/>
      <c r="F20" s="4"/>
      <c r="G20" s="4"/>
      <c r="H20" s="4"/>
      <c r="I20" s="4"/>
    </row>
    <row r="21" spans="2:17">
      <c r="B21" s="1" t="s">
        <v>7</v>
      </c>
      <c r="D21" s="4"/>
      <c r="E21" s="4"/>
      <c r="F21" s="4"/>
      <c r="G21" s="4"/>
      <c r="H21" s="4"/>
      <c r="I21" s="4"/>
    </row>
    <row r="22" spans="2:17">
      <c r="B22" s="12" t="s">
        <v>12</v>
      </c>
      <c r="C22" s="3">
        <f t="shared" ref="C22:J23" si="3">+C8</f>
        <v>118311.54</v>
      </c>
      <c r="D22" s="3">
        <f t="shared" si="3"/>
        <v>106646.31</v>
      </c>
      <c r="E22" s="3">
        <f t="shared" si="3"/>
        <v>94708.29</v>
      </c>
      <c r="F22" s="3">
        <f t="shared" si="3"/>
        <v>85066.32</v>
      </c>
      <c r="G22" s="7">
        <f t="shared" si="3"/>
        <v>74927.37</v>
      </c>
      <c r="H22" s="7">
        <f t="shared" si="3"/>
        <v>71281.11</v>
      </c>
      <c r="I22" s="7">
        <f t="shared" si="3"/>
        <v>68298.69</v>
      </c>
      <c r="J22" s="7">
        <f t="shared" si="3"/>
        <v>64983.43</v>
      </c>
      <c r="K22" s="7">
        <f>+K8+1350</f>
        <v>64416.57</v>
      </c>
      <c r="L22" s="3">
        <f>+L8+1080.92</f>
        <v>67038.126000000004</v>
      </c>
      <c r="M22" s="7">
        <f>+M8+811.37628</f>
        <v>70908.796279999995</v>
      </c>
      <c r="N22" s="7">
        <f>+N8+541.37703</f>
        <v>69577.127030000003</v>
      </c>
      <c r="O22" s="7">
        <f>+O8+270.918</f>
        <v>82861.678</v>
      </c>
      <c r="P22" s="7">
        <f>+P8</f>
        <v>78378.48</v>
      </c>
      <c r="Q22" s="7">
        <f>+Q8</f>
        <v>75387.48</v>
      </c>
    </row>
    <row r="23" spans="2:17">
      <c r="B23" s="12" t="s">
        <v>16</v>
      </c>
      <c r="C23" s="3">
        <f t="shared" si="3"/>
        <v>23938.89</v>
      </c>
      <c r="D23" s="3">
        <f t="shared" si="3"/>
        <v>22909.26</v>
      </c>
      <c r="E23" s="3">
        <f t="shared" si="3"/>
        <v>21879.63</v>
      </c>
      <c r="F23" s="3">
        <f t="shared" si="3"/>
        <v>20850</v>
      </c>
      <c r="G23" s="3">
        <f t="shared" si="3"/>
        <v>19820.37</v>
      </c>
      <c r="H23" s="3">
        <f t="shared" si="3"/>
        <v>18790.740000000002</v>
      </c>
      <c r="I23" s="3">
        <f t="shared" si="3"/>
        <v>17761.11</v>
      </c>
      <c r="J23" s="3">
        <f t="shared" si="3"/>
        <v>16731.48</v>
      </c>
      <c r="K23" s="3">
        <f>+K9</f>
        <v>15701.849999999999</v>
      </c>
      <c r="L23" s="3">
        <f>+L9</f>
        <v>14672.22</v>
      </c>
      <c r="M23" s="7">
        <f>+M9</f>
        <v>13642.592500000001</v>
      </c>
      <c r="N23" s="7">
        <f>+N9</f>
        <v>12612.962869999999</v>
      </c>
      <c r="O23" s="7">
        <f>+O9</f>
        <v>0</v>
      </c>
      <c r="P23" s="7">
        <f>+P9</f>
        <v>0</v>
      </c>
      <c r="Q23" s="7">
        <f>+Q9</f>
        <v>0</v>
      </c>
    </row>
    <row r="24" spans="2:17">
      <c r="B24" s="12" t="s">
        <v>4</v>
      </c>
      <c r="C24" s="3">
        <f t="shared" ref="C24:H24" si="4">+C13</f>
        <v>84975.67</v>
      </c>
      <c r="D24" s="3">
        <f t="shared" si="4"/>
        <v>83215.8</v>
      </c>
      <c r="E24" s="3">
        <f t="shared" si="4"/>
        <v>78360.509999999995</v>
      </c>
      <c r="F24" s="3">
        <f t="shared" si="4"/>
        <v>70375.81</v>
      </c>
      <c r="G24" s="3">
        <f t="shared" si="4"/>
        <v>60993.55</v>
      </c>
      <c r="H24" s="3">
        <f t="shared" si="4"/>
        <v>57623.18</v>
      </c>
      <c r="I24" s="3">
        <f t="shared" ref="I24:N24" si="5">+I13</f>
        <v>50724.88</v>
      </c>
      <c r="J24" s="3">
        <f t="shared" si="5"/>
        <v>46564.800000000003</v>
      </c>
      <c r="K24" s="3">
        <f t="shared" si="5"/>
        <v>44031.78</v>
      </c>
      <c r="L24" s="3">
        <f t="shared" si="5"/>
        <v>41100.542430000001</v>
      </c>
      <c r="M24" s="7">
        <f t="shared" si="5"/>
        <v>38491.18275</v>
      </c>
      <c r="N24" s="7">
        <f t="shared" si="5"/>
        <v>35700.870000000003</v>
      </c>
      <c r="O24" s="7">
        <f>+O13</f>
        <v>33857.75</v>
      </c>
      <c r="P24" s="7">
        <f>+P13</f>
        <v>32164.79</v>
      </c>
      <c r="Q24" s="7">
        <f>+Q13</f>
        <v>30403.71</v>
      </c>
    </row>
    <row r="25" spans="2:17" ht="16.5" thickBot="1">
      <c r="B25" s="5"/>
      <c r="C25" s="14"/>
      <c r="D25" s="15"/>
      <c r="E25" s="14"/>
      <c r="F25" s="1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ht="16.5" thickBot="1">
      <c r="B26" s="10" t="s">
        <v>3</v>
      </c>
      <c r="C26" s="16">
        <f t="shared" ref="C26:H26" si="6">SUM(C22:C24)</f>
        <v>227226.09999999998</v>
      </c>
      <c r="D26" s="17">
        <f t="shared" si="6"/>
        <v>212771.37</v>
      </c>
      <c r="E26" s="18">
        <f t="shared" si="6"/>
        <v>194948.43</v>
      </c>
      <c r="F26" s="18">
        <f t="shared" si="6"/>
        <v>176292.13</v>
      </c>
      <c r="G26" s="19">
        <f t="shared" si="6"/>
        <v>155741.28999999998</v>
      </c>
      <c r="H26" s="19">
        <f t="shared" si="6"/>
        <v>147695.03</v>
      </c>
      <c r="I26" s="19">
        <f t="shared" ref="I26:N26" si="7">SUM(I22:I24)</f>
        <v>136784.68</v>
      </c>
      <c r="J26" s="19">
        <f t="shared" si="7"/>
        <v>128279.71</v>
      </c>
      <c r="K26" s="19">
        <f t="shared" si="7"/>
        <v>124150.2</v>
      </c>
      <c r="L26" s="19">
        <f t="shared" si="7"/>
        <v>122810.88843000001</v>
      </c>
      <c r="M26" s="19">
        <f t="shared" si="7"/>
        <v>123042.57152999999</v>
      </c>
      <c r="N26" s="19">
        <f t="shared" si="7"/>
        <v>117890.95990000002</v>
      </c>
      <c r="O26" s="19">
        <f>SUM(O22:O24)</f>
        <v>116719.428</v>
      </c>
      <c r="P26" s="19">
        <f>SUM(P22:P24)</f>
        <v>110543.26999999999</v>
      </c>
      <c r="Q26" s="19">
        <f>SUM(Q22:Q24)</f>
        <v>105791.19</v>
      </c>
    </row>
    <row r="27" spans="2:17">
      <c r="B27" s="5"/>
      <c r="C27" s="13"/>
      <c r="D27" s="13"/>
      <c r="E27" s="13"/>
      <c r="F27" s="20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2:17">
      <c r="D28" s="4"/>
      <c r="E28" s="33" t="s">
        <v>5</v>
      </c>
      <c r="F28" s="34"/>
      <c r="G28" s="3">
        <f t="shared" ref="G28:L28" si="8">+G26-$C$26</f>
        <v>-71484.81</v>
      </c>
      <c r="H28" s="3">
        <f t="shared" si="8"/>
        <v>-79531.069999999978</v>
      </c>
      <c r="I28" s="3">
        <f t="shared" si="8"/>
        <v>-90441.419999999984</v>
      </c>
      <c r="J28" s="3">
        <f t="shared" si="8"/>
        <v>-98946.38999999997</v>
      </c>
      <c r="K28" s="3">
        <f t="shared" si="8"/>
        <v>-103075.89999999998</v>
      </c>
      <c r="L28" s="3">
        <f t="shared" si="8"/>
        <v>-104415.21156999997</v>
      </c>
      <c r="M28" s="3">
        <f>+M26-$C$26</f>
        <v>-104183.52846999999</v>
      </c>
      <c r="N28" s="3">
        <f>+N26-$C$26</f>
        <v>-109335.14009999996</v>
      </c>
      <c r="O28" s="3">
        <f>+O26-$C$26</f>
        <v>-110506.67199999998</v>
      </c>
      <c r="P28" s="3">
        <f>+P26-$C$26</f>
        <v>-116682.82999999999</v>
      </c>
      <c r="Q28" s="3">
        <f>+Q26-$C$26</f>
        <v>-121434.90999999997</v>
      </c>
    </row>
    <row r="29" spans="2:17">
      <c r="E29" s="33" t="s">
        <v>6</v>
      </c>
      <c r="F29" s="34"/>
      <c r="G29" s="3">
        <f>+G28/5</f>
        <v>-14296.962</v>
      </c>
      <c r="H29" s="3">
        <f>+H28/6</f>
        <v>-13255.17833333333</v>
      </c>
      <c r="I29" s="3">
        <f>+I28/7</f>
        <v>-12920.202857142855</v>
      </c>
      <c r="J29" s="3">
        <f>+J28/8</f>
        <v>-12368.298749999996</v>
      </c>
      <c r="K29" s="3">
        <f>+K28/9</f>
        <v>-11452.877777777776</v>
      </c>
      <c r="L29" s="3">
        <f>+L28/10</f>
        <v>-10441.521156999997</v>
      </c>
      <c r="M29" s="3">
        <f>+M28/11</f>
        <v>-9471.2298609090903</v>
      </c>
      <c r="N29" s="3">
        <f>+N28/12</f>
        <v>-9111.2616749999961</v>
      </c>
      <c r="O29" s="3">
        <f>+O28/13</f>
        <v>-8500.5132307692293</v>
      </c>
      <c r="P29" s="3">
        <f>+P28/13</f>
        <v>-8975.6023076923066</v>
      </c>
      <c r="Q29" s="3">
        <f>+Q28/13</f>
        <v>-9341.1469230769217</v>
      </c>
    </row>
    <row r="31" spans="2:17">
      <c r="B31" s="12" t="s">
        <v>13</v>
      </c>
      <c r="C31" s="21">
        <v>0.83</v>
      </c>
      <c r="D31" s="21">
        <v>0.74</v>
      </c>
      <c r="E31" s="21">
        <v>0.65</v>
      </c>
      <c r="F31" s="21">
        <v>0.91869999999999996</v>
      </c>
      <c r="G31" s="21">
        <v>0.77859999999999996</v>
      </c>
      <c r="H31" s="21">
        <v>0.73009999999999997</v>
      </c>
      <c r="I31" s="21">
        <v>0.66649999999999998</v>
      </c>
      <c r="J31" s="21">
        <v>0.56989999999999996</v>
      </c>
      <c r="K31" s="21">
        <v>0.55369999999999997</v>
      </c>
      <c r="L31" s="21">
        <v>0.51759999999999995</v>
      </c>
      <c r="M31" s="29">
        <v>0.47949999999999998</v>
      </c>
      <c r="N31" s="29">
        <v>0.46210000000000001</v>
      </c>
      <c r="O31" s="29">
        <v>0.41789999999999999</v>
      </c>
      <c r="P31" s="29">
        <v>0.37769999999999998</v>
      </c>
      <c r="Q31" s="29">
        <v>0.36149999999999999</v>
      </c>
    </row>
    <row r="32" spans="2:17">
      <c r="G32" s="8"/>
      <c r="H32" s="8"/>
    </row>
    <row r="33" spans="2:17" ht="46.5" customHeight="1">
      <c r="B33" s="32" t="s">
        <v>22</v>
      </c>
      <c r="C33" s="32"/>
      <c r="D33" s="32"/>
      <c r="E33" s="32"/>
      <c r="F33" s="32"/>
      <c r="G33" s="32"/>
      <c r="H33" s="32"/>
      <c r="I33" s="32"/>
      <c r="N33" s="4"/>
      <c r="O33" s="8"/>
      <c r="P33" s="8"/>
      <c r="Q33" s="8"/>
    </row>
    <row r="34" spans="2:17" s="25" customFormat="1" ht="18" customHeight="1">
      <c r="B34" s="28" t="s">
        <v>21</v>
      </c>
      <c r="C34" s="2"/>
      <c r="D34" s="2"/>
      <c r="E34" s="2"/>
      <c r="F34" s="2"/>
      <c r="G34" s="2"/>
      <c r="H34" s="2"/>
      <c r="I34" s="2"/>
    </row>
    <row r="35" spans="2:17">
      <c r="B35" s="2" t="s">
        <v>14</v>
      </c>
      <c r="F35" s="4"/>
    </row>
    <row r="36" spans="2:17">
      <c r="B36" s="2" t="s">
        <v>19</v>
      </c>
      <c r="F36" s="4"/>
    </row>
    <row r="37" spans="2:17">
      <c r="B37" s="2" t="s">
        <v>20</v>
      </c>
      <c r="F37" s="4"/>
    </row>
    <row r="38" spans="2:17">
      <c r="B38" s="5" t="s">
        <v>9</v>
      </c>
    </row>
    <row r="39" spans="2:17">
      <c r="B39" s="23" t="s">
        <v>11</v>
      </c>
      <c r="C39" s="23" t="s">
        <v>23</v>
      </c>
      <c r="D39" s="30"/>
      <c r="E39" s="23"/>
      <c r="F39" s="23"/>
      <c r="G39" s="30" t="s">
        <v>24</v>
      </c>
      <c r="H39" s="30"/>
      <c r="I39" s="30"/>
    </row>
    <row r="40" spans="2:17">
      <c r="B40" s="24"/>
      <c r="C40" s="24"/>
      <c r="D40" s="24"/>
      <c r="E40" s="24"/>
      <c r="F40" s="24"/>
      <c r="G40" s="24"/>
      <c r="H40" s="24"/>
      <c r="I40" s="24"/>
    </row>
  </sheetData>
  <mergeCells count="6">
    <mergeCell ref="B5:I5"/>
    <mergeCell ref="B33:I33"/>
    <mergeCell ref="E29:F29"/>
    <mergeCell ref="E19:F19"/>
    <mergeCell ref="E18:F18"/>
    <mergeCell ref="E28:F28"/>
  </mergeCells>
  <phoneticPr fontId="1" type="noConversion"/>
  <pageMargins left="0.62992125984251968" right="0.55118110236220474" top="0.51181102362204722" bottom="0.98425196850393704" header="0" footer="0.47244094488188981"/>
  <pageSetup paperSize="9" scale="60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Terrassa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33896755</dc:creator>
  <cp:lastModifiedBy>Estrella Nieto Sierra</cp:lastModifiedBy>
  <cp:lastPrinted>2024-04-29T12:51:11Z</cp:lastPrinted>
  <dcterms:created xsi:type="dcterms:W3CDTF">2013-10-04T12:01:26Z</dcterms:created>
  <dcterms:modified xsi:type="dcterms:W3CDTF">2026-05-07T10:42:58Z</dcterms:modified>
</cp:coreProperties>
</file>